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0290" activeTab="0"/>
  </bookViews>
  <sheets>
    <sheet name="Sheet1" sheetId="1" r:id="rId1"/>
    <sheet name="Sheet2" sheetId="2" r:id="rId2"/>
    <sheet name="Sheet3" sheetId="3" r:id="rId3"/>
  </sheets>
  <definedNames>
    <definedName name="COURSE_TAKEN">'Sheet2'!#REF!</definedName>
    <definedName name="MAT033" localSheetId="0">'Sheet1'!$A$9</definedName>
    <definedName name="MAT037" localSheetId="0">'Sheet1'!$A$10</definedName>
    <definedName name="MAT135" localSheetId="0">'Sheet1'!$A$11</definedName>
    <definedName name="SEM">'Sheet2'!$A$2:$A$4</definedName>
    <definedName name="semester">'Sheet2'!#REF!</definedName>
    <definedName name="Semester2">'Sheet2'!#REF!</definedName>
    <definedName name="TAKEN">'Sheet2'!#REF!</definedName>
    <definedName name="TAKEN2">'Sheet2'!$C$3:$C$4</definedName>
  </definedNames>
  <calcPr fullCalcOnLoad="1"/>
</workbook>
</file>

<file path=xl/sharedStrings.xml><?xml version="1.0" encoding="utf-8"?>
<sst xmlns="http://schemas.openxmlformats.org/spreadsheetml/2006/main" count="199" uniqueCount="70">
  <si>
    <t>PHY115-University Physics I</t>
  </si>
  <si>
    <t xml:space="preserve">CHE101-General Chemistry I </t>
  </si>
  <si>
    <t xml:space="preserve">CMN112-Public Speaking  </t>
  </si>
  <si>
    <t xml:space="preserve">ENG101-English Composition I  </t>
  </si>
  <si>
    <t xml:space="preserve">MAT151-Calculus I  </t>
  </si>
  <si>
    <t>PHY215-University Physics II</t>
  </si>
  <si>
    <t xml:space="preserve">CHE102-General Chemistry II  </t>
  </si>
  <si>
    <t xml:space="preserve">CIV103-Statics  </t>
  </si>
  <si>
    <t xml:space="preserve">ENG102-English Composition II  </t>
  </si>
  <si>
    <t xml:space="preserve">MAT152-Calculus II  </t>
  </si>
  <si>
    <t>PHY225-University Physics III</t>
  </si>
  <si>
    <t xml:space="preserve">CIV230-Mechanics of Solids  </t>
  </si>
  <si>
    <t xml:space="preserve">ECO112-Microeconomics  </t>
  </si>
  <si>
    <t xml:space="preserve">MAT251-Calculus III  </t>
  </si>
  <si>
    <t>General Education Elective</t>
  </si>
  <si>
    <t xml:space="preserve">COS101-Introduction to Computer Science  </t>
  </si>
  <si>
    <t xml:space="preserve">MAT252-Differential Equations  </t>
  </si>
  <si>
    <t xml:space="preserve">General Education Elective  </t>
  </si>
  <si>
    <t>Mathematics</t>
  </si>
  <si>
    <t>Science</t>
  </si>
  <si>
    <t>Engineering</t>
  </si>
  <si>
    <t>Computer Programming</t>
  </si>
  <si>
    <t>S</t>
  </si>
  <si>
    <t>CP</t>
  </si>
  <si>
    <t>English/Communication</t>
  </si>
  <si>
    <t>E</t>
  </si>
  <si>
    <t>M</t>
  </si>
  <si>
    <t>General Education</t>
  </si>
  <si>
    <t>GE</t>
  </si>
  <si>
    <t xml:space="preserve"> </t>
  </si>
  <si>
    <t>Credits</t>
  </si>
  <si>
    <r>
      <t>STEP 1</t>
    </r>
    <r>
      <rPr>
        <b/>
        <sz val="14"/>
        <rFont val="Arial"/>
        <family val="2"/>
      </rPr>
      <t xml:space="preserve">. What </t>
    </r>
    <r>
      <rPr>
        <b/>
        <u val="single"/>
        <sz val="14"/>
        <rFont val="Arial"/>
        <family val="2"/>
      </rPr>
      <t>SEMESTER</t>
    </r>
    <r>
      <rPr>
        <b/>
        <sz val="14"/>
        <rFont val="Arial"/>
        <family val="2"/>
      </rPr>
      <t xml:space="preserve"> are you planning?</t>
    </r>
  </si>
  <si>
    <r>
      <t>STEP 2</t>
    </r>
    <r>
      <rPr>
        <b/>
        <sz val="14"/>
        <rFont val="Arial"/>
        <family val="2"/>
      </rPr>
      <t xml:space="preserve">. What </t>
    </r>
    <r>
      <rPr>
        <b/>
        <u val="single"/>
        <sz val="14"/>
        <rFont val="Arial"/>
        <family val="2"/>
      </rPr>
      <t>CLASSES</t>
    </r>
    <r>
      <rPr>
        <b/>
        <sz val="14"/>
        <rFont val="Arial"/>
        <family val="2"/>
      </rPr>
      <t xml:space="preserve"> have you already taken (or are currently taking)?</t>
    </r>
  </si>
  <si>
    <t>MAT 135 - Intermediate Algebra with Applications</t>
  </si>
  <si>
    <t>MAT 037 - Beginning Algebra</t>
  </si>
  <si>
    <r>
      <t>MAT 033 - Pre-Algebra</t>
    </r>
    <r>
      <rPr>
        <sz val="8"/>
        <color indexed="8"/>
        <rFont val="Arial"/>
        <family val="2"/>
      </rPr>
      <t xml:space="preserve"> </t>
    </r>
  </si>
  <si>
    <t xml:space="preserve">     DRA190-Introduction to CAD  </t>
  </si>
  <si>
    <t>Available Student-Eligible Courses:</t>
  </si>
  <si>
    <t>Fall</t>
  </si>
  <si>
    <t>Spring</t>
  </si>
  <si>
    <t>Summer</t>
  </si>
  <si>
    <t>Column1</t>
  </si>
  <si>
    <t>Taken</t>
  </si>
  <si>
    <t>-</t>
  </si>
  <si>
    <r>
      <t xml:space="preserve">(click on the </t>
    </r>
    <r>
      <rPr>
        <b/>
        <i/>
        <u val="single"/>
        <sz val="12"/>
        <color indexed="10"/>
        <rFont val="Arial"/>
        <family val="2"/>
      </rPr>
      <t>YELLOW</t>
    </r>
    <r>
      <rPr>
        <b/>
        <i/>
        <sz val="12"/>
        <color indexed="10"/>
        <rFont val="Arial"/>
        <family val="2"/>
      </rPr>
      <t xml:space="preserve"> cell and use the pull-down menu to select the semester)</t>
    </r>
  </si>
  <si>
    <r>
      <t xml:space="preserve">(click on the </t>
    </r>
    <r>
      <rPr>
        <b/>
        <i/>
        <u val="single"/>
        <sz val="12"/>
        <color indexed="10"/>
        <rFont val="Arial"/>
        <family val="2"/>
      </rPr>
      <t>ORANGE</t>
    </r>
    <r>
      <rPr>
        <b/>
        <i/>
        <sz val="12"/>
        <color indexed="10"/>
        <rFont val="Arial"/>
        <family val="2"/>
      </rPr>
      <t xml:space="preserve"> cells and use the pull-down menus to select the classes you've already taken)</t>
    </r>
  </si>
  <si>
    <r>
      <t xml:space="preserve">     ENT116-Engineering Graphics </t>
    </r>
    <r>
      <rPr>
        <b/>
        <u val="single"/>
        <sz val="12"/>
        <rFont val="Arial"/>
        <family val="2"/>
      </rPr>
      <t>OR</t>
    </r>
  </si>
  <si>
    <r>
      <t>STEP 3</t>
    </r>
    <r>
      <rPr>
        <b/>
        <sz val="14"/>
        <rFont val="Arial"/>
        <family val="2"/>
      </rPr>
      <t>. View the following available student-eligible courses</t>
    </r>
  </si>
  <si>
    <t xml:space="preserve">(To Enroll in the desired courses, email Professor Maccariella at maccarij@mccc.edu) </t>
  </si>
  <si>
    <t>MAT146 - Pre-Calculus</t>
  </si>
  <si>
    <t>COURSES NEEDED</t>
  </si>
  <si>
    <t>Eng</t>
  </si>
  <si>
    <t>MATH COURSES NEEDED</t>
  </si>
  <si>
    <t>CH</t>
  </si>
  <si>
    <t>ENG</t>
  </si>
  <si>
    <t>CHEM COURSES NEEDED</t>
  </si>
  <si>
    <t>course</t>
  </si>
  <si>
    <t>semester</t>
  </si>
  <si>
    <t>PHYSICS COURSES NEEDED</t>
  </si>
  <si>
    <t>ENGLISH COURSES NEEDED</t>
  </si>
  <si>
    <t>ENGINEERING COURSES NEEDED</t>
  </si>
  <si>
    <t>DR</t>
  </si>
  <si>
    <t>DRAFTING COURSES NEEDED</t>
  </si>
  <si>
    <r>
      <t>MAT 033 - Pre-Algebra</t>
    </r>
    <r>
      <rPr>
        <sz val="10"/>
        <color indexed="8"/>
        <rFont val="Arial"/>
        <family val="0"/>
      </rPr>
      <t xml:space="preserve"> </t>
    </r>
  </si>
  <si>
    <r>
      <t xml:space="preserve">     ENT116-Engineering Graphics </t>
    </r>
    <r>
      <rPr>
        <b/>
        <u val="single"/>
        <sz val="10"/>
        <rFont val="Arial"/>
        <family val="0"/>
      </rPr>
      <t>OR</t>
    </r>
  </si>
  <si>
    <t>row</t>
  </si>
  <si>
    <t>GENERAL EDUCATION COURSES NEEDED</t>
  </si>
  <si>
    <t>COMPUTER PROGRAMMING COURSES NEEDED</t>
  </si>
  <si>
    <t>ENGINEERING SCIENCE COURSE PLANNING TOOL</t>
  </si>
  <si>
    <t>(For Students Enrolled Prior to Fall 2019)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</si>
</sst>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0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i/>
      <u val="single"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5" fillId="6" borderId="1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11" borderId="11" xfId="0" applyFont="1" applyFill="1" applyBorder="1" applyAlignment="1" applyProtection="1">
      <alignment horizontal="center"/>
      <protection locked="0"/>
    </xf>
    <xf numFmtId="0" fontId="5" fillId="11" borderId="12" xfId="0" applyFont="1" applyFill="1" applyBorder="1" applyAlignment="1" applyProtection="1">
      <alignment horizontal="center"/>
      <protection locked="0"/>
    </xf>
    <xf numFmtId="0" fontId="5" fillId="11" borderId="13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1:A4" comment="" totalsRowShown="0">
  <autoFilter ref="A1:A4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C2:C4" comment="" totalsRowShown="0">
  <autoFilter ref="C2:C4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="90" zoomScaleNormal="90" zoomScalePageLayoutView="0" workbookViewId="0" topLeftCell="A1">
      <selection activeCell="C14" sqref="C14"/>
    </sheetView>
  </sheetViews>
  <sheetFormatPr defaultColWidth="9.140625" defaultRowHeight="12.75"/>
  <cols>
    <col min="1" max="1" width="57.8515625" style="0" customWidth="1"/>
    <col min="2" max="2" width="16.00390625" style="0" customWidth="1"/>
    <col min="6" max="6" width="58.57421875" style="0" customWidth="1"/>
  </cols>
  <sheetData>
    <row r="1" spans="1:7" ht="20.25">
      <c r="A1" s="41" t="s">
        <v>68</v>
      </c>
      <c r="B1" s="41"/>
      <c r="C1" s="41"/>
      <c r="D1" s="41"/>
      <c r="E1" s="41"/>
      <c r="F1" s="41"/>
      <c r="G1" s="41"/>
    </row>
    <row r="2" spans="1:7" s="5" customFormat="1" ht="18.75" thickBot="1">
      <c r="A2" s="42" t="s">
        <v>69</v>
      </c>
      <c r="B2" s="42"/>
      <c r="C2" s="42"/>
      <c r="D2" s="42"/>
      <c r="E2" s="42"/>
      <c r="F2" s="42"/>
      <c r="G2" s="4"/>
    </row>
    <row r="3" spans="1:6" ht="18.75" thickBot="1">
      <c r="A3" s="1" t="s">
        <v>31</v>
      </c>
      <c r="B3" s="35" t="s">
        <v>38</v>
      </c>
      <c r="F3" t="s">
        <v>29</v>
      </c>
    </row>
    <row r="4" ht="15">
      <c r="A4" s="2" t="s">
        <v>44</v>
      </c>
    </row>
    <row r="5" ht="12.75">
      <c r="E5" s="34"/>
    </row>
    <row r="6" ht="18">
      <c r="A6" s="1" t="s">
        <v>32</v>
      </c>
    </row>
    <row r="7" ht="15">
      <c r="A7" s="2" t="s">
        <v>45</v>
      </c>
    </row>
    <row r="8" ht="13.5" thickBot="1">
      <c r="C8" t="s">
        <v>29</v>
      </c>
    </row>
    <row r="9" spans="1:3" ht="15">
      <c r="A9" s="11" t="s">
        <v>35</v>
      </c>
      <c r="B9" s="36" t="s">
        <v>43</v>
      </c>
      <c r="C9" s="25" t="s">
        <v>26</v>
      </c>
    </row>
    <row r="10" spans="1:6" ht="18">
      <c r="A10" s="12" t="s">
        <v>34</v>
      </c>
      <c r="B10" s="37" t="s">
        <v>43</v>
      </c>
      <c r="C10" s="25" t="s">
        <v>26</v>
      </c>
      <c r="F10" s="1" t="s">
        <v>47</v>
      </c>
    </row>
    <row r="11" spans="1:6" ht="15">
      <c r="A11" s="12" t="s">
        <v>33</v>
      </c>
      <c r="B11" s="37" t="s">
        <v>43</v>
      </c>
      <c r="C11" s="25" t="s">
        <v>26</v>
      </c>
      <c r="F11" s="20" t="s">
        <v>48</v>
      </c>
    </row>
    <row r="12" spans="1:3" ht="15.75" thickBot="1">
      <c r="A12" s="21" t="s">
        <v>49</v>
      </c>
      <c r="B12" s="38" t="s">
        <v>43</v>
      </c>
      <c r="C12" s="25" t="s">
        <v>26</v>
      </c>
    </row>
    <row r="13" spans="1:7" ht="18.75" thickBot="1">
      <c r="A13" s="10"/>
      <c r="B13" s="39"/>
      <c r="C13" s="25"/>
      <c r="F13" s="40" t="s">
        <v>37</v>
      </c>
      <c r="G13" s="40"/>
    </row>
    <row r="14" spans="1:7" ht="15.75">
      <c r="A14" s="11" t="s">
        <v>1</v>
      </c>
      <c r="B14" s="36" t="s">
        <v>43</v>
      </c>
      <c r="C14" s="26" t="s">
        <v>22</v>
      </c>
      <c r="D14" s="3"/>
      <c r="F14" s="15" t="s">
        <v>18</v>
      </c>
      <c r="G14" s="16" t="s">
        <v>30</v>
      </c>
    </row>
    <row r="15" spans="1:7" ht="15">
      <c r="A15" s="12" t="s">
        <v>2</v>
      </c>
      <c r="B15" s="37" t="s">
        <v>43</v>
      </c>
      <c r="C15" s="26" t="s">
        <v>51</v>
      </c>
      <c r="D15" s="3"/>
      <c r="F15" s="17" t="str">
        <f>IF(Sheet2!H32=1,Sheet2!H30,"")</f>
        <v>MAT 033 - Pre-Algebra </v>
      </c>
      <c r="G15" s="32">
        <f>IF(F15="","",VLOOKUP(F15,Sheet2!$E$39:$I$62,5,FALSE))</f>
        <v>4</v>
      </c>
    </row>
    <row r="16" spans="1:14" ht="15">
      <c r="A16" s="12" t="s">
        <v>3</v>
      </c>
      <c r="B16" s="37" t="s">
        <v>43</v>
      </c>
      <c r="C16" s="26" t="s">
        <v>51</v>
      </c>
      <c r="D16" s="3"/>
      <c r="F16" s="17"/>
      <c r="G16" s="32">
        <f>IF(F16="","",VLOOKUP(F16,Sheet2!$E$39:$I$62,5,FALSE))</f>
      </c>
      <c r="N16" t="s">
        <v>29</v>
      </c>
    </row>
    <row r="17" spans="1:7" ht="15.75">
      <c r="A17" s="12" t="s">
        <v>4</v>
      </c>
      <c r="B17" s="37" t="s">
        <v>43</v>
      </c>
      <c r="C17" s="26" t="s">
        <v>26</v>
      </c>
      <c r="D17" s="3"/>
      <c r="F17" s="18" t="s">
        <v>19</v>
      </c>
      <c r="G17" s="32" t="s">
        <v>29</v>
      </c>
    </row>
    <row r="18" spans="1:14" ht="15.75" thickBot="1">
      <c r="A18" s="13" t="s">
        <v>0</v>
      </c>
      <c r="B18" s="38" t="s">
        <v>43</v>
      </c>
      <c r="C18" s="26" t="s">
        <v>22</v>
      </c>
      <c r="D18" s="3"/>
      <c r="F18" s="17">
        <f>IF(AND(B11="Taken",Sheet2!K32=1),Sheet2!K30,"")</f>
      </c>
      <c r="G18" s="32">
        <f>IF(F18="","",VLOOKUP(F18,Sheet2!$E$39:$I$62,5,FALSE))</f>
      </c>
      <c r="N18" t="s">
        <v>29</v>
      </c>
    </row>
    <row r="19" spans="1:7" ht="15.75" thickBot="1">
      <c r="A19" s="9"/>
      <c r="B19" s="39"/>
      <c r="C19" s="26"/>
      <c r="D19" s="3"/>
      <c r="F19" s="17">
        <f>IF(AND(B12="Taken",Sheet2!N32=1),Sheet2!N30,"")</f>
      </c>
      <c r="G19" s="32">
        <f>IF(F19="","",VLOOKUP(F19,Sheet2!$E$39:$I$62,5,FALSE))</f>
      </c>
    </row>
    <row r="20" spans="1:14" ht="15">
      <c r="A20" s="11" t="s">
        <v>6</v>
      </c>
      <c r="B20" s="36" t="s">
        <v>43</v>
      </c>
      <c r="C20" s="26" t="s">
        <v>22</v>
      </c>
      <c r="D20" s="3"/>
      <c r="F20" s="17"/>
      <c r="G20" s="32">
        <f>IF(F20="","",VLOOKUP(F20,Sheet2!$E$39:$I$62,5,FALSE))</f>
      </c>
      <c r="N20" t="s">
        <v>29</v>
      </c>
    </row>
    <row r="21" spans="1:14" ht="15.75">
      <c r="A21" s="12" t="s">
        <v>7</v>
      </c>
      <c r="B21" s="37" t="s">
        <v>43</v>
      </c>
      <c r="C21" s="26" t="s">
        <v>25</v>
      </c>
      <c r="D21" s="3"/>
      <c r="F21" s="18" t="s">
        <v>24</v>
      </c>
      <c r="G21" s="32" t="s">
        <v>29</v>
      </c>
      <c r="N21" t="s">
        <v>29</v>
      </c>
    </row>
    <row r="22" spans="1:14" ht="15">
      <c r="A22" s="12" t="s">
        <v>8</v>
      </c>
      <c r="B22" s="37" t="s">
        <v>43</v>
      </c>
      <c r="C22" s="26" t="s">
        <v>51</v>
      </c>
      <c r="D22" s="3"/>
      <c r="F22" s="17" t="str">
        <f>IF(Sheet2!Q32=1,Sheet2!Q30,"")</f>
        <v>ENG101-English Composition I  </v>
      </c>
      <c r="G22" s="32">
        <f>IF(F22="","",VLOOKUP(F22,Sheet2!$E$39:$I$62,5,FALSE))</f>
        <v>3</v>
      </c>
      <c r="N22" t="s">
        <v>29</v>
      </c>
    </row>
    <row r="23" spans="1:14" ht="15">
      <c r="A23" s="12" t="s">
        <v>9</v>
      </c>
      <c r="B23" s="37" t="s">
        <v>43</v>
      </c>
      <c r="C23" s="26" t="s">
        <v>26</v>
      </c>
      <c r="D23" s="3"/>
      <c r="F23" s="17" t="str">
        <f>IF(Sheet2!V11=1,Sheet2!W11,"")</f>
        <v>CMN112-Public Speaking  </v>
      </c>
      <c r="G23" s="32">
        <f>IF(F23="","",VLOOKUP(F23,Sheet2!$E$39:$I$62,5,FALSE))</f>
        <v>3</v>
      </c>
      <c r="N23" t="s">
        <v>29</v>
      </c>
    </row>
    <row r="24" spans="1:7" ht="15.75" thickBot="1">
      <c r="A24" s="13" t="s">
        <v>5</v>
      </c>
      <c r="B24" s="38" t="s">
        <v>43</v>
      </c>
      <c r="C24" s="26" t="s">
        <v>22</v>
      </c>
      <c r="D24" s="3"/>
      <c r="F24" s="17"/>
      <c r="G24" s="32">
        <f>IF(F24="","",VLOOKUP(F24,Sheet2!$E$39:$I$62,5,FALSE))</f>
      </c>
    </row>
    <row r="25" spans="1:7" ht="16.5" thickBot="1">
      <c r="A25" s="9"/>
      <c r="B25" s="39"/>
      <c r="C25" s="26"/>
      <c r="D25" s="3"/>
      <c r="F25" s="18" t="s">
        <v>20</v>
      </c>
      <c r="G25" s="32" t="s">
        <v>29</v>
      </c>
    </row>
    <row r="26" spans="1:7" ht="15">
      <c r="A26" s="11" t="s">
        <v>11</v>
      </c>
      <c r="B26" s="36" t="s">
        <v>43</v>
      </c>
      <c r="C26" s="26" t="s">
        <v>25</v>
      </c>
      <c r="D26" s="3"/>
      <c r="F26" s="17">
        <f>IF(AND(B12="Taken",Sheet2!T32=1),Sheet2!T30,"")</f>
      </c>
      <c r="G26" s="32">
        <f>IF(F26="","",VLOOKUP(F26,Sheet2!$E$39:$I$62,5,FALSE))</f>
      </c>
    </row>
    <row r="27" spans="1:7" ht="15">
      <c r="A27" s="12" t="s">
        <v>12</v>
      </c>
      <c r="B27" s="37" t="s">
        <v>43</v>
      </c>
      <c r="C27" s="26" t="s">
        <v>28</v>
      </c>
      <c r="D27" s="3"/>
      <c r="F27" s="17" t="str">
        <f>IF(Sheet2!V4=1,Sheet2!W4,"")</f>
        <v>     ENT116-Engineering Graphics OR</v>
      </c>
      <c r="G27" s="32">
        <f>IF(F27="","",VLOOKUP(F27,Sheet2!$E$39:$I$62,5,FALSE))</f>
        <v>2</v>
      </c>
    </row>
    <row r="28" spans="1:7" ht="15.75">
      <c r="A28" s="14" t="s">
        <v>46</v>
      </c>
      <c r="B28" s="37" t="s">
        <v>43</v>
      </c>
      <c r="C28" s="26" t="s">
        <v>25</v>
      </c>
      <c r="D28" s="3"/>
      <c r="F28" s="17" t="str">
        <f>IF(Sheet2!V5=1,Sheet2!W5,"")</f>
        <v>     DRA190-Introduction to CAD  </v>
      </c>
      <c r="G28" s="32">
        <f>IF(F28="","",VLOOKUP(F28,Sheet2!$E$39:$I$62,5,FALSE))</f>
        <v>2</v>
      </c>
    </row>
    <row r="29" spans="1:7" ht="15.75">
      <c r="A29" s="12" t="s">
        <v>36</v>
      </c>
      <c r="B29" s="37" t="s">
        <v>43</v>
      </c>
      <c r="C29" s="26" t="s">
        <v>25</v>
      </c>
      <c r="D29" s="3"/>
      <c r="F29" s="18" t="s">
        <v>21</v>
      </c>
      <c r="G29" s="32" t="s">
        <v>29</v>
      </c>
    </row>
    <row r="30" spans="1:7" ht="15">
      <c r="A30" s="12" t="s">
        <v>13</v>
      </c>
      <c r="B30" s="37" t="s">
        <v>43</v>
      </c>
      <c r="C30" s="26" t="s">
        <v>26</v>
      </c>
      <c r="D30" s="3"/>
      <c r="F30" s="17">
        <f>IF(AND(B10="Taken",Sheet2!V20=1),Sheet2!W20,"")</f>
      </c>
      <c r="G30" s="32">
        <f>IF(F30="","",VLOOKUP(F30,Sheet2!$E$39:$I$62,5,FALSE))</f>
      </c>
    </row>
    <row r="31" spans="1:7" ht="15.75" thickBot="1">
      <c r="A31" s="13" t="s">
        <v>10</v>
      </c>
      <c r="B31" s="38" t="s">
        <v>43</v>
      </c>
      <c r="C31" s="26" t="s">
        <v>22</v>
      </c>
      <c r="D31" s="3"/>
      <c r="F31" s="17"/>
      <c r="G31" s="32">
        <f>IF(F31="","",VLOOKUP(F31,Sheet2!$E$39:$I$62,5,FALSE))</f>
      </c>
    </row>
    <row r="32" spans="1:7" ht="16.5" thickBot="1">
      <c r="A32" s="9"/>
      <c r="B32" s="39"/>
      <c r="C32" s="26"/>
      <c r="D32" s="3"/>
      <c r="F32" s="18" t="s">
        <v>27</v>
      </c>
      <c r="G32" s="32" t="s">
        <v>29</v>
      </c>
    </row>
    <row r="33" spans="1:7" ht="15">
      <c r="A33" s="11" t="s">
        <v>15</v>
      </c>
      <c r="B33" s="36" t="s">
        <v>43</v>
      </c>
      <c r="C33" s="26" t="s">
        <v>23</v>
      </c>
      <c r="D33" s="3"/>
      <c r="F33" s="17">
        <f>IF(AND(B16="Taken",B11="Taken",Sheet2!V12=1),Sheet2!W12,"")</f>
      </c>
      <c r="G33" s="32">
        <f>IF(F33="","",VLOOKUP(F33,Sheet2!$E$39:$I$62,5,FALSE))</f>
      </c>
    </row>
    <row r="34" spans="1:7" ht="15">
      <c r="A34" s="12" t="s">
        <v>16</v>
      </c>
      <c r="B34" s="37" t="s">
        <v>43</v>
      </c>
      <c r="C34" s="26" t="s">
        <v>26</v>
      </c>
      <c r="D34" s="3"/>
      <c r="F34" s="17" t="str">
        <f>IF(Sheet2!V13=1,Sheet2!W13,"")</f>
        <v>General Education Elective  </v>
      </c>
      <c r="G34" s="32">
        <f>IF(F34="","",VLOOKUP(F34,Sheet2!$E$39:$I$62,5,FALSE))</f>
        <v>3</v>
      </c>
    </row>
    <row r="35" spans="1:7" ht="15.75" thickBot="1">
      <c r="A35" s="12" t="s">
        <v>17</v>
      </c>
      <c r="B35" s="37" t="s">
        <v>43</v>
      </c>
      <c r="C35" s="26" t="s">
        <v>28</v>
      </c>
      <c r="D35" s="3"/>
      <c r="F35" s="19" t="str">
        <f>IF(Sheet2!V14=1,Sheet2!W14,"")</f>
        <v>General Education Elective</v>
      </c>
      <c r="G35" s="33">
        <f>IF(F35="","",VLOOKUP(F35,Sheet2!$E$39:$I$62,5,FALSE))</f>
        <v>3</v>
      </c>
    </row>
    <row r="36" spans="1:4" ht="15.75" thickBot="1">
      <c r="A36" s="13" t="s">
        <v>14</v>
      </c>
      <c r="B36" s="38" t="s">
        <v>43</v>
      </c>
      <c r="C36" s="26" t="s">
        <v>28</v>
      </c>
      <c r="D36" s="3"/>
    </row>
    <row r="37" ht="12.75">
      <c r="C37" t="s">
        <v>29</v>
      </c>
    </row>
    <row r="38" ht="12.75">
      <c r="C38" t="s">
        <v>29</v>
      </c>
    </row>
  </sheetData>
  <sheetProtection password="EB12" sheet="1"/>
  <mergeCells count="3">
    <mergeCell ref="F13:G13"/>
    <mergeCell ref="A1:G1"/>
    <mergeCell ref="A2:F2"/>
  </mergeCells>
  <dataValidations count="2">
    <dataValidation type="list" allowBlank="1" showInputMessage="1" showErrorMessage="1" sqref="B3">
      <formula1>SEM</formula1>
    </dataValidation>
    <dataValidation type="list" allowBlank="1" showInputMessage="1" showErrorMessage="1" sqref="B9:B12 B14:B18 B20:B24 B26:B31 B33:B36">
      <formula1>TAKEN2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J1">
      <selection activeCell="T33" sqref="T33"/>
    </sheetView>
  </sheetViews>
  <sheetFormatPr defaultColWidth="9.140625" defaultRowHeight="12.75"/>
  <cols>
    <col min="1" max="3" width="11.140625" style="0" customWidth="1"/>
    <col min="5" max="5" width="43.8515625" style="0" customWidth="1"/>
    <col min="8" max="8" width="42.140625" style="0" customWidth="1"/>
    <col min="9" max="9" width="4.421875" style="0" customWidth="1"/>
    <col min="11" max="11" width="41.57421875" style="0" customWidth="1"/>
    <col min="12" max="12" width="4.7109375" style="0" customWidth="1"/>
    <col min="14" max="14" width="41.00390625" style="0" customWidth="1"/>
    <col min="15" max="15" width="4.421875" style="0" customWidth="1"/>
    <col min="17" max="17" width="40.7109375" style="0" customWidth="1"/>
    <col min="18" max="18" width="4.7109375" style="0" customWidth="1"/>
    <col min="20" max="20" width="40.7109375" style="0" customWidth="1"/>
    <col min="21" max="21" width="4.8515625" style="0" customWidth="1"/>
    <col min="23" max="23" width="41.421875" style="0" customWidth="1"/>
  </cols>
  <sheetData>
    <row r="1" ht="15">
      <c r="A1" s="6" t="s">
        <v>41</v>
      </c>
    </row>
    <row r="2" spans="1:3" ht="15">
      <c r="A2" s="6" t="s">
        <v>38</v>
      </c>
      <c r="C2" s="8" t="s">
        <v>41</v>
      </c>
    </row>
    <row r="3" spans="1:23" ht="15.75" thickBot="1">
      <c r="A3" s="6" t="s">
        <v>39</v>
      </c>
      <c r="C3" s="8" t="s">
        <v>42</v>
      </c>
      <c r="E3" s="7" t="s">
        <v>50</v>
      </c>
      <c r="H3" s="7" t="s">
        <v>52</v>
      </c>
      <c r="K3" s="7" t="s">
        <v>55</v>
      </c>
      <c r="N3" t="s">
        <v>58</v>
      </c>
      <c r="Q3" t="s">
        <v>59</v>
      </c>
      <c r="T3" t="s">
        <v>60</v>
      </c>
      <c r="V3" t="s">
        <v>57</v>
      </c>
      <c r="W3" t="s">
        <v>62</v>
      </c>
    </row>
    <row r="4" spans="1:23" ht="15">
      <c r="A4" s="6" t="s">
        <v>40</v>
      </c>
      <c r="C4" s="8" t="s">
        <v>43</v>
      </c>
      <c r="E4" s="22" t="str">
        <f>IF(Sheet1!B9="-",Sheet1!MAT033,"")</f>
        <v>MAT 033 - Pre-Algebra </v>
      </c>
      <c r="F4" s="27" t="s">
        <v>26</v>
      </c>
      <c r="G4">
        <f>IF(H4="",0,1)</f>
        <v>1</v>
      </c>
      <c r="H4" s="22" t="str">
        <f aca="true" t="shared" si="0" ref="H4:H27">IF(E4="","",IF(F4="M",E4,""))</f>
        <v>MAT 033 - Pre-Algebra </v>
      </c>
      <c r="K4" s="22">
        <f aca="true" t="shared" si="1" ref="K4:K27">IF(E4="","",IF(F4="CH",E4,""))</f>
      </c>
      <c r="N4" s="22">
        <f aca="true" t="shared" si="2" ref="N4:N27">IF(E4="","",IF(F4="S",E4,""))</f>
      </c>
      <c r="Q4" s="22">
        <f aca="true" t="shared" si="3" ref="Q4:Q27">IF(E4="","",IF(F4="ENG",E4,""))</f>
      </c>
      <c r="T4" s="22">
        <f aca="true" t="shared" si="4" ref="T4:T27">IF(E4="","",IF(F4="E",E4,""))</f>
      </c>
      <c r="V4" s="29">
        <f>IF(W4="","",VLOOKUP(W4,E39:H62,H31,FALSE))</f>
        <v>1</v>
      </c>
      <c r="W4" s="22" t="str">
        <f>IF(E21="","",E20)</f>
        <v>     ENT116-Engineering Graphics OR</v>
      </c>
    </row>
    <row r="5" spans="5:23" ht="13.5" thickBot="1">
      <c r="E5" s="23" t="str">
        <f>IF(Sheet1!B10="-",Sheet1!MAT037,"")</f>
        <v>MAT 037 - Beginning Algebra</v>
      </c>
      <c r="F5" s="27" t="s">
        <v>26</v>
      </c>
      <c r="G5">
        <f>IF(H5="",0,1+G4)</f>
        <v>2</v>
      </c>
      <c r="H5" s="23" t="str">
        <f t="shared" si="0"/>
        <v>MAT 037 - Beginning Algebra</v>
      </c>
      <c r="K5" s="23">
        <f t="shared" si="1"/>
      </c>
      <c r="N5" s="23">
        <f t="shared" si="2"/>
      </c>
      <c r="Q5" s="23">
        <f t="shared" si="3"/>
      </c>
      <c r="T5" s="23">
        <f t="shared" si="4"/>
      </c>
      <c r="V5" s="29">
        <f>IF(W5="","",VLOOKUP(W5,E39:H62,H31,FALSE))</f>
        <v>1</v>
      </c>
      <c r="W5" s="24" t="str">
        <f>IF(E20="","",E21)</f>
        <v>     DRA190-Introduction to CAD  </v>
      </c>
    </row>
    <row r="6" spans="5:22" ht="12.75">
      <c r="E6" s="23" t="str">
        <f>IF(Sheet1!B11="-",Sheet1!MAT135,"")</f>
        <v>MAT 135 - Intermediate Algebra with Applications</v>
      </c>
      <c r="F6" s="27" t="s">
        <v>26</v>
      </c>
      <c r="G6">
        <f>IF(H6="",0,G5+1)</f>
        <v>3</v>
      </c>
      <c r="H6" s="23" t="str">
        <f t="shared" si="0"/>
        <v>MAT 135 - Intermediate Algebra with Applications</v>
      </c>
      <c r="K6" s="23">
        <f t="shared" si="1"/>
      </c>
      <c r="N6" s="23">
        <f t="shared" si="2"/>
      </c>
      <c r="Q6" s="23">
        <f t="shared" si="3"/>
      </c>
      <c r="T6" s="23">
        <f t="shared" si="4"/>
      </c>
      <c r="V6" s="29"/>
    </row>
    <row r="7" spans="5:22" ht="12.75">
      <c r="E7" s="23" t="str">
        <f>IF(Sheet1!B12="-",Sheet1!A12,"")</f>
        <v>MAT146 - Pre-Calculus</v>
      </c>
      <c r="F7" s="27" t="s">
        <v>26</v>
      </c>
      <c r="G7">
        <f>IF(H7="",0,G6+1)</f>
        <v>4</v>
      </c>
      <c r="H7" s="23" t="str">
        <f t="shared" si="0"/>
        <v>MAT146 - Pre-Calculus</v>
      </c>
      <c r="K7" s="23">
        <f t="shared" si="1"/>
      </c>
      <c r="N7" s="23">
        <f t="shared" si="2"/>
      </c>
      <c r="Q7" s="23">
        <f t="shared" si="3"/>
      </c>
      <c r="T7" s="23">
        <f t="shared" si="4"/>
      </c>
      <c r="V7" s="29"/>
    </row>
    <row r="8" spans="5:22" ht="12.75">
      <c r="E8" s="23" t="str">
        <f>IF(Sheet1!B14="-",Sheet1!A14,"")</f>
        <v>CHE101-General Chemistry I </v>
      </c>
      <c r="F8" s="27" t="s">
        <v>53</v>
      </c>
      <c r="G8" s="7" t="s">
        <v>29</v>
      </c>
      <c r="H8" s="23">
        <f t="shared" si="0"/>
      </c>
      <c r="J8">
        <f>IF(K8="",0,1)</f>
        <v>1</v>
      </c>
      <c r="K8" s="23" t="str">
        <f t="shared" si="1"/>
        <v>CHE101-General Chemistry I </v>
      </c>
      <c r="N8" s="23">
        <f t="shared" si="2"/>
      </c>
      <c r="Q8" s="23">
        <f t="shared" si="3"/>
      </c>
      <c r="T8" s="23">
        <f t="shared" si="4"/>
      </c>
      <c r="V8" s="29"/>
    </row>
    <row r="9" spans="5:22" ht="12.75">
      <c r="E9" s="23" t="str">
        <f>IF(Sheet1!B15="-",Sheet1!A15,"")</f>
        <v>CMN112-Public Speaking  </v>
      </c>
      <c r="F9" s="27" t="s">
        <v>28</v>
      </c>
      <c r="G9" s="7" t="s">
        <v>29</v>
      </c>
      <c r="H9" s="23">
        <f t="shared" si="0"/>
      </c>
      <c r="K9" s="23">
        <f t="shared" si="1"/>
      </c>
      <c r="N9" s="23">
        <f t="shared" si="2"/>
      </c>
      <c r="Q9" s="23">
        <f t="shared" si="3"/>
      </c>
      <c r="T9" s="23">
        <f t="shared" si="4"/>
      </c>
      <c r="V9" s="29"/>
    </row>
    <row r="10" spans="5:23" ht="13.5" thickBot="1">
      <c r="E10" s="23" t="str">
        <f>IF(Sheet1!B16="-",Sheet1!A16,"")</f>
        <v>ENG101-English Composition I  </v>
      </c>
      <c r="F10" s="27" t="s">
        <v>54</v>
      </c>
      <c r="G10" s="7" t="s">
        <v>29</v>
      </c>
      <c r="H10" s="23">
        <f t="shared" si="0"/>
      </c>
      <c r="K10" s="23">
        <f t="shared" si="1"/>
      </c>
      <c r="N10" s="23">
        <f t="shared" si="2"/>
      </c>
      <c r="P10">
        <f>IF(E10="",0,1)</f>
        <v>1</v>
      </c>
      <c r="Q10" s="23" t="str">
        <f t="shared" si="3"/>
        <v>ENG101-English Composition I  </v>
      </c>
      <c r="T10" s="23">
        <f t="shared" si="4"/>
      </c>
      <c r="V10" s="29"/>
      <c r="W10" t="s">
        <v>66</v>
      </c>
    </row>
    <row r="11" spans="5:23" ht="12.75">
      <c r="E11" s="23" t="str">
        <f>IF(Sheet1!B17="-",Sheet1!A17,"")</f>
        <v>MAT151-Calculus I  </v>
      </c>
      <c r="F11" s="27" t="s">
        <v>26</v>
      </c>
      <c r="G11">
        <f>IF(H11="",0,G7+1)</f>
        <v>5</v>
      </c>
      <c r="H11" s="23" t="str">
        <f t="shared" si="0"/>
        <v>MAT151-Calculus I  </v>
      </c>
      <c r="J11" s="7" t="s">
        <v>29</v>
      </c>
      <c r="K11" s="23">
        <f t="shared" si="1"/>
      </c>
      <c r="N11" s="23">
        <f t="shared" si="2"/>
      </c>
      <c r="Q11" s="23">
        <f t="shared" si="3"/>
      </c>
      <c r="T11" s="23">
        <f t="shared" si="4"/>
      </c>
      <c r="V11" s="29">
        <f>IF(W11="","",VLOOKUP(W11,E39:H62,H31,FALSE))</f>
        <v>1</v>
      </c>
      <c r="W11" s="22" t="str">
        <f>IF(E9="","",IF(F9="GE",E9,""))</f>
        <v>CMN112-Public Speaking  </v>
      </c>
    </row>
    <row r="12" spans="5:23" ht="12.75">
      <c r="E12" s="23" t="str">
        <f>IF(Sheet1!B18="-",Sheet1!A18,"")</f>
        <v>PHY115-University Physics I</v>
      </c>
      <c r="F12" s="27" t="s">
        <v>22</v>
      </c>
      <c r="G12" s="7" t="s">
        <v>29</v>
      </c>
      <c r="H12" s="23">
        <f t="shared" si="0"/>
      </c>
      <c r="J12" s="7" t="s">
        <v>29</v>
      </c>
      <c r="K12" s="23">
        <f t="shared" si="1"/>
      </c>
      <c r="M12">
        <f>IF(E12="",0,1)</f>
        <v>1</v>
      </c>
      <c r="N12" s="23" t="str">
        <f t="shared" si="2"/>
        <v>PHY115-University Physics I</v>
      </c>
      <c r="Q12" s="23">
        <f t="shared" si="3"/>
      </c>
      <c r="T12" s="23">
        <f t="shared" si="4"/>
      </c>
      <c r="V12" s="29">
        <f>IF(W12="","",VLOOKUP(W12,E39:H62,H31,FALSE))</f>
        <v>1</v>
      </c>
      <c r="W12" s="23" t="str">
        <f>IF(E19="","",IF(F19="GE",E19,""))</f>
        <v>ECO112-Microeconomics  </v>
      </c>
    </row>
    <row r="13" spans="5:23" ht="12.75">
      <c r="E13" s="23" t="str">
        <f>IF(Sheet1!B20="-",Sheet1!A20,"")</f>
        <v>CHE102-General Chemistry II  </v>
      </c>
      <c r="F13" s="27" t="s">
        <v>53</v>
      </c>
      <c r="H13" s="23">
        <f t="shared" si="0"/>
      </c>
      <c r="J13">
        <f>IF(K13="",0,1+J8)</f>
        <v>2</v>
      </c>
      <c r="K13" s="23" t="str">
        <f t="shared" si="1"/>
        <v>CHE102-General Chemistry II  </v>
      </c>
      <c r="N13" s="23">
        <f t="shared" si="2"/>
      </c>
      <c r="Q13" s="23">
        <f t="shared" si="3"/>
      </c>
      <c r="T13" s="23">
        <f t="shared" si="4"/>
      </c>
      <c r="V13" s="29">
        <f>IF(W13="","",VLOOKUP(W13,E39:H62,H31,FALSE))</f>
        <v>1</v>
      </c>
      <c r="W13" s="23" t="str">
        <f>IF(E26="","",IF(F26="GE",E26,""))</f>
        <v>General Education Elective  </v>
      </c>
    </row>
    <row r="14" spans="5:23" ht="13.5" thickBot="1">
      <c r="E14" s="23" t="str">
        <f>IF(Sheet1!B21="-",Sheet1!A21,"")</f>
        <v>CIV103-Statics  </v>
      </c>
      <c r="F14" s="27" t="s">
        <v>25</v>
      </c>
      <c r="H14" s="23">
        <f t="shared" si="0"/>
      </c>
      <c r="K14" s="23">
        <f t="shared" si="1"/>
      </c>
      <c r="N14" s="23">
        <f t="shared" si="2"/>
      </c>
      <c r="Q14" s="23">
        <f t="shared" si="3"/>
      </c>
      <c r="S14">
        <f>IF(E14="",0,1)</f>
        <v>1</v>
      </c>
      <c r="T14" s="23" t="str">
        <f>IF(E14="","",IF(F14="E",E14,""))</f>
        <v>CIV103-Statics  </v>
      </c>
      <c r="V14" s="29">
        <f>IF(W14="","",VLOOKUP(W14,E39:H62,H31,FALSE))</f>
        <v>1</v>
      </c>
      <c r="W14" s="24" t="str">
        <f>IF(E27="","",IF(F27="GE",E27,""))</f>
        <v>General Education Elective</v>
      </c>
    </row>
    <row r="15" spans="5:22" ht="12.75">
      <c r="E15" s="23" t="str">
        <f>IF(Sheet1!B22="-",Sheet1!A22,"")</f>
        <v>ENG102-English Composition II  </v>
      </c>
      <c r="F15" s="27" t="s">
        <v>54</v>
      </c>
      <c r="H15" s="23">
        <f t="shared" si="0"/>
      </c>
      <c r="K15" s="23">
        <f t="shared" si="1"/>
      </c>
      <c r="N15" s="23">
        <f t="shared" si="2"/>
      </c>
      <c r="P15">
        <f>IF(E15="",0,1+P10)</f>
        <v>2</v>
      </c>
      <c r="Q15" s="23" t="str">
        <f t="shared" si="3"/>
        <v>ENG102-English Composition II  </v>
      </c>
      <c r="T15" s="23">
        <f t="shared" si="4"/>
      </c>
      <c r="V15" s="29"/>
    </row>
    <row r="16" spans="5:22" ht="12.75">
      <c r="E16" s="23" t="str">
        <f>IF(Sheet1!B23="-",Sheet1!A23,"")</f>
        <v>MAT152-Calculus II  </v>
      </c>
      <c r="F16" s="27" t="s">
        <v>26</v>
      </c>
      <c r="G16">
        <f>IF(H16="",0,G11+1)</f>
        <v>6</v>
      </c>
      <c r="H16" s="23" t="str">
        <f t="shared" si="0"/>
        <v>MAT152-Calculus II  </v>
      </c>
      <c r="K16" s="23">
        <f t="shared" si="1"/>
      </c>
      <c r="N16" s="23">
        <f t="shared" si="2"/>
      </c>
      <c r="Q16" s="23">
        <f t="shared" si="3"/>
      </c>
      <c r="T16" s="23">
        <f t="shared" si="4"/>
      </c>
      <c r="V16" s="29"/>
    </row>
    <row r="17" spans="5:22" ht="12.75">
      <c r="E17" s="23" t="str">
        <f>IF(Sheet1!B24="-",Sheet1!A24,"")</f>
        <v>PHY215-University Physics II</v>
      </c>
      <c r="F17" s="27" t="s">
        <v>22</v>
      </c>
      <c r="H17" s="23">
        <f t="shared" si="0"/>
      </c>
      <c r="J17" s="7" t="s">
        <v>29</v>
      </c>
      <c r="K17" s="23">
        <f t="shared" si="1"/>
      </c>
      <c r="M17">
        <f>IF(E17="",0,1+M12)</f>
        <v>2</v>
      </c>
      <c r="N17" s="23" t="str">
        <f t="shared" si="2"/>
        <v>PHY215-University Physics II</v>
      </c>
      <c r="Q17" s="23">
        <f t="shared" si="3"/>
      </c>
      <c r="T17" s="23">
        <f t="shared" si="4"/>
      </c>
      <c r="V17" s="29"/>
    </row>
    <row r="18" spans="5:22" ht="12.75">
      <c r="E18" s="23" t="str">
        <f>IF(Sheet1!B26="-",Sheet1!A26,"")</f>
        <v>CIV230-Mechanics of Solids  </v>
      </c>
      <c r="F18" s="27" t="s">
        <v>25</v>
      </c>
      <c r="H18" s="23">
        <f t="shared" si="0"/>
      </c>
      <c r="K18" s="23">
        <f t="shared" si="1"/>
      </c>
      <c r="N18" s="23">
        <f t="shared" si="2"/>
      </c>
      <c r="Q18" s="23">
        <f t="shared" si="3"/>
      </c>
      <c r="S18">
        <f>IF(E18="",0,1+S14)</f>
        <v>2</v>
      </c>
      <c r="T18" s="23" t="str">
        <f t="shared" si="4"/>
        <v>CIV230-Mechanics of Solids  </v>
      </c>
      <c r="V18" s="29"/>
    </row>
    <row r="19" spans="5:23" ht="13.5" thickBot="1">
      <c r="E19" s="23" t="str">
        <f>IF(Sheet1!B27="-",Sheet1!A27,"")</f>
        <v>ECO112-Microeconomics  </v>
      </c>
      <c r="F19" s="27" t="s">
        <v>28</v>
      </c>
      <c r="H19" s="23">
        <f t="shared" si="0"/>
      </c>
      <c r="K19" s="23">
        <f t="shared" si="1"/>
      </c>
      <c r="N19" s="23">
        <f t="shared" si="2"/>
      </c>
      <c r="Q19" s="23">
        <f t="shared" si="3"/>
      </c>
      <c r="T19" s="23">
        <f t="shared" si="4"/>
      </c>
      <c r="V19" s="29"/>
      <c r="W19" t="s">
        <v>67</v>
      </c>
    </row>
    <row r="20" spans="5:23" ht="13.5" thickBot="1">
      <c r="E20" s="23" t="str">
        <f>IF(Sheet1!B28="-",Sheet1!A28,"")</f>
        <v>     ENT116-Engineering Graphics OR</v>
      </c>
      <c r="F20" s="27" t="s">
        <v>61</v>
      </c>
      <c r="H20" s="23">
        <f t="shared" si="0"/>
      </c>
      <c r="K20" s="23">
        <f t="shared" si="1"/>
      </c>
      <c r="N20" s="23">
        <f t="shared" si="2"/>
      </c>
      <c r="Q20" s="23">
        <f t="shared" si="3"/>
      </c>
      <c r="T20" s="23">
        <f t="shared" si="4"/>
      </c>
      <c r="V20" s="29">
        <f>IF(W20="","",VLOOKUP(W20,E39:H62,H31,FALSE))</f>
        <v>1</v>
      </c>
      <c r="W20" s="30" t="str">
        <f>IF(E24="","",IF(F24="CP",E24,""))</f>
        <v>COS101-Introduction to Computer Science  </v>
      </c>
    </row>
    <row r="21" spans="5:20" ht="12.75">
      <c r="E21" s="23" t="str">
        <f>IF(Sheet1!B29="-",Sheet1!A29,"")</f>
        <v>     DRA190-Introduction to CAD  </v>
      </c>
      <c r="F21" s="27" t="s">
        <v>61</v>
      </c>
      <c r="H21" s="23">
        <f t="shared" si="0"/>
      </c>
      <c r="K21" s="23">
        <f t="shared" si="1"/>
      </c>
      <c r="N21" s="23">
        <f t="shared" si="2"/>
      </c>
      <c r="Q21" s="23">
        <f t="shared" si="3"/>
      </c>
      <c r="T21" s="23">
        <f t="shared" si="4"/>
      </c>
    </row>
    <row r="22" spans="5:20" ht="12.75">
      <c r="E22" s="23" t="str">
        <f>IF(Sheet1!B30="-",Sheet1!A30,"")</f>
        <v>MAT251-Calculus III  </v>
      </c>
      <c r="F22" s="27" t="s">
        <v>26</v>
      </c>
      <c r="G22">
        <f>IF(H22="",0,G16+1)</f>
        <v>7</v>
      </c>
      <c r="H22" s="23" t="str">
        <f t="shared" si="0"/>
        <v>MAT251-Calculus III  </v>
      </c>
      <c r="K22" s="23">
        <f t="shared" si="1"/>
      </c>
      <c r="N22" s="23">
        <f t="shared" si="2"/>
      </c>
      <c r="Q22" s="23">
        <f t="shared" si="3"/>
      </c>
      <c r="T22" s="23">
        <f t="shared" si="4"/>
      </c>
    </row>
    <row r="23" spans="5:20" ht="12.75">
      <c r="E23" s="23" t="str">
        <f>IF(Sheet1!B31="-",Sheet1!A31,"")</f>
        <v>PHY225-University Physics III</v>
      </c>
      <c r="F23" s="27" t="s">
        <v>22</v>
      </c>
      <c r="H23" s="23">
        <f t="shared" si="0"/>
      </c>
      <c r="J23" s="7" t="s">
        <v>29</v>
      </c>
      <c r="K23" s="23">
        <f t="shared" si="1"/>
      </c>
      <c r="M23">
        <f>IF(E23="",0,1+M17)</f>
        <v>3</v>
      </c>
      <c r="N23" s="23" t="str">
        <f t="shared" si="2"/>
        <v>PHY225-University Physics III</v>
      </c>
      <c r="Q23" s="23">
        <f t="shared" si="3"/>
      </c>
      <c r="T23" s="23">
        <f t="shared" si="4"/>
      </c>
    </row>
    <row r="24" spans="5:20" ht="12.75">
      <c r="E24" s="23" t="str">
        <f>IF(Sheet1!B33="-",Sheet1!A33,"")</f>
        <v>COS101-Introduction to Computer Science  </v>
      </c>
      <c r="F24" s="7" t="s">
        <v>23</v>
      </c>
      <c r="H24" s="23">
        <f t="shared" si="0"/>
      </c>
      <c r="K24" s="23">
        <f t="shared" si="1"/>
      </c>
      <c r="N24" s="23">
        <f t="shared" si="2"/>
      </c>
      <c r="Q24" s="23">
        <f t="shared" si="3"/>
      </c>
      <c r="T24" s="23">
        <f t="shared" si="4"/>
      </c>
    </row>
    <row r="25" spans="5:20" ht="12.75">
      <c r="E25" s="23" t="str">
        <f>IF(Sheet1!B34="-",Sheet1!A34,"")</f>
        <v>MAT252-Differential Equations  </v>
      </c>
      <c r="F25" s="27" t="s">
        <v>26</v>
      </c>
      <c r="G25">
        <f>IF(H25="",0,G22+1)</f>
        <v>8</v>
      </c>
      <c r="H25" s="23" t="str">
        <f t="shared" si="0"/>
        <v>MAT252-Differential Equations  </v>
      </c>
      <c r="K25" s="23">
        <f t="shared" si="1"/>
      </c>
      <c r="N25" s="23">
        <f t="shared" si="2"/>
      </c>
      <c r="Q25" s="23">
        <f t="shared" si="3"/>
      </c>
      <c r="T25" s="23">
        <f t="shared" si="4"/>
      </c>
    </row>
    <row r="26" spans="5:20" ht="12.75">
      <c r="E26" s="23" t="str">
        <f>IF(Sheet1!B35="-",Sheet1!A35,"")</f>
        <v>General Education Elective  </v>
      </c>
      <c r="F26" s="27" t="s">
        <v>28</v>
      </c>
      <c r="H26" s="23">
        <f t="shared" si="0"/>
      </c>
      <c r="K26" s="23">
        <f t="shared" si="1"/>
      </c>
      <c r="N26" s="23">
        <f t="shared" si="2"/>
      </c>
      <c r="Q26" s="23">
        <f t="shared" si="3"/>
      </c>
      <c r="T26" s="23">
        <f t="shared" si="4"/>
      </c>
    </row>
    <row r="27" spans="5:20" ht="13.5" thickBot="1">
      <c r="E27" s="24" t="str">
        <f>IF(Sheet1!B36="-",Sheet1!A36,"")</f>
        <v>General Education Elective</v>
      </c>
      <c r="F27" s="27" t="s">
        <v>28</v>
      </c>
      <c r="H27" s="24">
        <f t="shared" si="0"/>
      </c>
      <c r="K27" s="24">
        <f t="shared" si="1"/>
      </c>
      <c r="N27" s="24">
        <f t="shared" si="2"/>
      </c>
      <c r="Q27" s="24">
        <f t="shared" si="3"/>
      </c>
      <c r="T27" s="24">
        <f t="shared" si="4"/>
      </c>
    </row>
    <row r="28" ht="12.75">
      <c r="E28">
        <f>IF(Sheet1!B37="-",Sheet1!MAT033,"")</f>
      </c>
    </row>
    <row r="29" ht="12.75">
      <c r="E29">
        <f>IF(Sheet1!B38="-",Sheet1!MAT033,"")</f>
      </c>
    </row>
    <row r="30" spans="7:20" ht="12.75">
      <c r="G30" s="29" t="s">
        <v>56</v>
      </c>
      <c r="H30" s="29" t="str">
        <f>VLOOKUP(1,Sheet2!G4:H27,2)</f>
        <v>MAT 033 - Pre-Algebra </v>
      </c>
      <c r="J30" t="s">
        <v>56</v>
      </c>
      <c r="K30" t="str">
        <f>VLOOKUP(1,J4:K27,2)</f>
        <v>CHE101-General Chemistry I </v>
      </c>
      <c r="M30" t="s">
        <v>56</v>
      </c>
      <c r="N30" t="str">
        <f>VLOOKUP(1,M4:N27,2)</f>
        <v>PHY115-University Physics I</v>
      </c>
      <c r="P30" t="s">
        <v>56</v>
      </c>
      <c r="Q30" t="str">
        <f>VLOOKUP(1,P4:Q27,2)</f>
        <v>ENG101-English Composition I  </v>
      </c>
      <c r="S30" t="s">
        <v>56</v>
      </c>
      <c r="T30" t="str">
        <f>VLOOKUP(1,S4:T27,2)</f>
        <v>CIV103-Statics  </v>
      </c>
    </row>
    <row r="31" spans="7:19" ht="12.75">
      <c r="G31" s="29" t="s">
        <v>65</v>
      </c>
      <c r="H31" s="29">
        <f>IF(Sheet1!B3="Fall",2,IF(Sheet1!B3="Spring",3,4))</f>
        <v>2</v>
      </c>
      <c r="J31" s="29" t="s">
        <v>29</v>
      </c>
      <c r="K31" s="29" t="s">
        <v>29</v>
      </c>
      <c r="M31" s="29" t="s">
        <v>29</v>
      </c>
      <c r="P31" s="29" t="s">
        <v>29</v>
      </c>
      <c r="S31" t="s">
        <v>29</v>
      </c>
    </row>
    <row r="32" spans="7:20" ht="12.75">
      <c r="G32" s="29" t="s">
        <v>57</v>
      </c>
      <c r="H32" s="29">
        <f>IF(H30="","",VLOOKUP(H30,E39:H62,H31,FALSE))</f>
        <v>1</v>
      </c>
      <c r="J32" t="s">
        <v>57</v>
      </c>
      <c r="K32" s="29">
        <f>IF(K30="","",VLOOKUP(K30,E39:H62,H31,FALSE))</f>
        <v>1</v>
      </c>
      <c r="M32" t="s">
        <v>57</v>
      </c>
      <c r="N32" s="29">
        <f>IF(N30="","",VLOOKUP(N30,E39:H62,H31,FALSE))</f>
        <v>1</v>
      </c>
      <c r="P32" t="s">
        <v>57</v>
      </c>
      <c r="Q32" s="29">
        <f>IF(Q30="","",VLOOKUP(Q30,E39:H62,H31,FALSE))</f>
        <v>1</v>
      </c>
      <c r="S32" t="s">
        <v>57</v>
      </c>
      <c r="T32" s="29">
        <f>IF(T30="","",VLOOKUP(T30,E39:H62,H31,FALSE))</f>
        <v>0</v>
      </c>
    </row>
    <row r="36" ht="12.75">
      <c r="K36" t="s">
        <v>29</v>
      </c>
    </row>
    <row r="38" spans="6:11" ht="12.75">
      <c r="F38" s="29" t="s">
        <v>38</v>
      </c>
      <c r="G38" s="29" t="s">
        <v>39</v>
      </c>
      <c r="H38" s="29" t="s">
        <v>40</v>
      </c>
      <c r="I38" s="31" t="s">
        <v>30</v>
      </c>
      <c r="K38" s="29" t="s">
        <v>29</v>
      </c>
    </row>
    <row r="39" spans="5:9" ht="12.75">
      <c r="E39" s="28" t="s">
        <v>63</v>
      </c>
      <c r="F39" s="29">
        <v>1</v>
      </c>
      <c r="G39" s="29">
        <v>1</v>
      </c>
      <c r="H39" s="29">
        <v>1</v>
      </c>
      <c r="I39" s="29">
        <v>4</v>
      </c>
    </row>
    <row r="40" spans="5:9" ht="12.75">
      <c r="E40" s="28" t="s">
        <v>34</v>
      </c>
      <c r="F40" s="29">
        <v>1</v>
      </c>
      <c r="G40" s="29">
        <v>1</v>
      </c>
      <c r="H40" s="29">
        <v>1</v>
      </c>
      <c r="I40" s="29">
        <v>4</v>
      </c>
    </row>
    <row r="41" spans="5:9" ht="12.75">
      <c r="E41" s="28" t="s">
        <v>33</v>
      </c>
      <c r="F41" s="29">
        <v>1</v>
      </c>
      <c r="G41" s="29">
        <v>1</v>
      </c>
      <c r="H41" s="29">
        <v>1</v>
      </c>
      <c r="I41" s="29">
        <v>4</v>
      </c>
    </row>
    <row r="42" spans="5:9" ht="12.75">
      <c r="E42" s="28" t="s">
        <v>49</v>
      </c>
      <c r="F42" s="29">
        <v>1</v>
      </c>
      <c r="G42" s="29">
        <v>1</v>
      </c>
      <c r="H42" s="29">
        <v>1</v>
      </c>
      <c r="I42" s="29">
        <v>4</v>
      </c>
    </row>
    <row r="43" spans="5:9" ht="12.75">
      <c r="E43" s="28" t="s">
        <v>1</v>
      </c>
      <c r="F43" s="29">
        <v>1</v>
      </c>
      <c r="G43" s="29">
        <v>1</v>
      </c>
      <c r="H43" s="29">
        <v>1</v>
      </c>
      <c r="I43" s="29">
        <v>4</v>
      </c>
    </row>
    <row r="44" spans="5:9" ht="12.75">
      <c r="E44" s="28" t="s">
        <v>2</v>
      </c>
      <c r="F44" s="29">
        <v>1</v>
      </c>
      <c r="G44" s="29">
        <v>1</v>
      </c>
      <c r="H44" s="29">
        <v>1</v>
      </c>
      <c r="I44" s="29">
        <v>3</v>
      </c>
    </row>
    <row r="45" spans="5:9" ht="12.75">
      <c r="E45" s="28" t="s">
        <v>3</v>
      </c>
      <c r="F45" s="29">
        <v>1</v>
      </c>
      <c r="G45" s="29">
        <v>1</v>
      </c>
      <c r="H45" s="29">
        <v>1</v>
      </c>
      <c r="I45" s="29">
        <v>3</v>
      </c>
    </row>
    <row r="46" spans="5:9" ht="12.75">
      <c r="E46" s="28" t="s">
        <v>4</v>
      </c>
      <c r="F46" s="29">
        <v>1</v>
      </c>
      <c r="G46" s="29">
        <v>1</v>
      </c>
      <c r="H46" s="29">
        <v>1</v>
      </c>
      <c r="I46" s="29">
        <v>4</v>
      </c>
    </row>
    <row r="47" spans="5:9" ht="12.75">
      <c r="E47" s="28" t="s">
        <v>0</v>
      </c>
      <c r="F47" s="29">
        <v>1</v>
      </c>
      <c r="G47" s="29">
        <v>1</v>
      </c>
      <c r="H47" s="29">
        <v>0</v>
      </c>
      <c r="I47" s="29">
        <v>4</v>
      </c>
    </row>
    <row r="48" spans="5:9" ht="12.75">
      <c r="E48" s="28" t="s">
        <v>6</v>
      </c>
      <c r="F48" s="29">
        <v>0</v>
      </c>
      <c r="G48" s="29">
        <v>1</v>
      </c>
      <c r="H48" s="29">
        <v>1</v>
      </c>
      <c r="I48" s="29">
        <v>4</v>
      </c>
    </row>
    <row r="49" spans="5:9" ht="12.75">
      <c r="E49" s="28" t="s">
        <v>7</v>
      </c>
      <c r="F49" s="29">
        <v>0</v>
      </c>
      <c r="G49" s="29">
        <v>1</v>
      </c>
      <c r="H49" s="29">
        <v>1</v>
      </c>
      <c r="I49" s="29">
        <v>3</v>
      </c>
    </row>
    <row r="50" spans="5:9" ht="12.75">
      <c r="E50" s="28" t="s">
        <v>8</v>
      </c>
      <c r="F50" s="29">
        <v>1</v>
      </c>
      <c r="G50" s="29">
        <v>1</v>
      </c>
      <c r="H50" s="29">
        <v>1</v>
      </c>
      <c r="I50" s="29">
        <v>3</v>
      </c>
    </row>
    <row r="51" spans="5:9" ht="12.75">
      <c r="E51" s="28" t="s">
        <v>9</v>
      </c>
      <c r="F51" s="29">
        <v>1</v>
      </c>
      <c r="G51" s="29">
        <v>1</v>
      </c>
      <c r="H51" s="29">
        <v>1</v>
      </c>
      <c r="I51" s="29">
        <v>4</v>
      </c>
    </row>
    <row r="52" spans="5:9" ht="12.75">
      <c r="E52" s="28" t="s">
        <v>5</v>
      </c>
      <c r="F52" s="29">
        <v>1</v>
      </c>
      <c r="G52" s="29">
        <v>1</v>
      </c>
      <c r="H52" s="29">
        <v>0</v>
      </c>
      <c r="I52" s="29">
        <v>4</v>
      </c>
    </row>
    <row r="53" spans="5:9" ht="12.75">
      <c r="E53" s="28" t="s">
        <v>11</v>
      </c>
      <c r="F53" s="29">
        <v>1</v>
      </c>
      <c r="G53" s="29">
        <v>0</v>
      </c>
      <c r="H53" s="29">
        <v>0</v>
      </c>
      <c r="I53" s="29">
        <v>4</v>
      </c>
    </row>
    <row r="54" spans="5:9" ht="12.75">
      <c r="E54" s="28" t="s">
        <v>12</v>
      </c>
      <c r="F54" s="29">
        <v>1</v>
      </c>
      <c r="G54" s="29">
        <v>1</v>
      </c>
      <c r="H54" s="29">
        <v>1</v>
      </c>
      <c r="I54" s="29">
        <v>3</v>
      </c>
    </row>
    <row r="55" spans="5:9" ht="12.75">
      <c r="E55" s="28" t="s">
        <v>64</v>
      </c>
      <c r="F55" s="29">
        <v>1</v>
      </c>
      <c r="G55" s="29">
        <v>1</v>
      </c>
      <c r="H55" s="29">
        <v>0</v>
      </c>
      <c r="I55" s="29">
        <v>2</v>
      </c>
    </row>
    <row r="56" spans="5:9" ht="12.75">
      <c r="E56" s="28" t="s">
        <v>36</v>
      </c>
      <c r="F56" s="29">
        <v>1</v>
      </c>
      <c r="G56" s="29">
        <v>1</v>
      </c>
      <c r="H56" s="29">
        <v>1</v>
      </c>
      <c r="I56" s="29">
        <v>2</v>
      </c>
    </row>
    <row r="57" spans="5:9" ht="12.75">
      <c r="E57" s="28" t="s">
        <v>13</v>
      </c>
      <c r="F57" s="29">
        <v>1</v>
      </c>
      <c r="G57" s="29">
        <v>1</v>
      </c>
      <c r="H57" s="29">
        <v>1</v>
      </c>
      <c r="I57" s="29">
        <v>4</v>
      </c>
    </row>
    <row r="58" spans="5:9" ht="12.75">
      <c r="E58" s="28" t="s">
        <v>10</v>
      </c>
      <c r="F58" s="29">
        <v>0</v>
      </c>
      <c r="G58" s="29">
        <v>1</v>
      </c>
      <c r="H58" s="29">
        <v>0</v>
      </c>
      <c r="I58" s="29">
        <v>4</v>
      </c>
    </row>
    <row r="59" spans="5:9" ht="12.75">
      <c r="E59" s="28" t="s">
        <v>15</v>
      </c>
      <c r="F59" s="29">
        <v>1</v>
      </c>
      <c r="G59" s="29">
        <v>1</v>
      </c>
      <c r="H59" s="29">
        <v>0</v>
      </c>
      <c r="I59" s="29">
        <v>4</v>
      </c>
    </row>
    <row r="60" spans="5:9" ht="12.75">
      <c r="E60" s="28" t="s">
        <v>16</v>
      </c>
      <c r="F60" s="29">
        <v>0</v>
      </c>
      <c r="G60" s="29">
        <v>1</v>
      </c>
      <c r="H60" s="29">
        <v>0</v>
      </c>
      <c r="I60" s="29">
        <v>4</v>
      </c>
    </row>
    <row r="61" spans="5:9" ht="12.75">
      <c r="E61" s="28" t="s">
        <v>17</v>
      </c>
      <c r="F61" s="29">
        <v>1</v>
      </c>
      <c r="G61" s="29">
        <v>1</v>
      </c>
      <c r="H61" s="29">
        <v>1</v>
      </c>
      <c r="I61" s="29">
        <v>3</v>
      </c>
    </row>
    <row r="62" spans="5:9" ht="12.75">
      <c r="E62" s="28" t="s">
        <v>14</v>
      </c>
      <c r="F62" s="29">
        <v>1</v>
      </c>
      <c r="G62" s="29">
        <v>1</v>
      </c>
      <c r="H62" s="29">
        <v>1</v>
      </c>
      <c r="I62" s="29">
        <v>3</v>
      </c>
    </row>
  </sheetData>
  <sheetProtection password="EB12" sheet="1"/>
  <printOptions/>
  <pageMargins left="0.75" right="0.75" top="1" bottom="1" header="0.5" footer="0.5"/>
  <pageSetup orientation="portrait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2014-12-03T00:14:16Z</dcterms:created>
  <dcterms:modified xsi:type="dcterms:W3CDTF">2019-08-19T21:54:41Z</dcterms:modified>
  <cp:category/>
  <cp:version/>
  <cp:contentType/>
  <cp:contentStatus/>
</cp:coreProperties>
</file>